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3732" windowWidth="19248" windowHeight="3780"/>
  </bookViews>
  <sheets>
    <sheet name="Дороги_24-26 от 28.11.2024 " sheetId="3" r:id="rId1"/>
  </sheets>
  <externalReferences>
    <externalReference r:id="rId2"/>
  </externalReferences>
  <definedNames>
    <definedName name="Z_2BCE837A_C973_4460_ACCC_A417BD0E8442_.wvu.Cols" localSheetId="0" hidden="1">'Дороги_24-26 от 28.11.2024 '!$B:$E,'Дороги_24-26 от 28.11.2024 '!$G:$I,'Дороги_24-26 от 28.11.2024 '!$K:$K,'Дороги_24-26 от 28.11.2024 '!$M:$M</definedName>
    <definedName name="Z_2BCE837A_C973_4460_ACCC_A417BD0E8442_.wvu.PrintArea" localSheetId="0" hidden="1">'Дороги_24-26 от 28.11.2024 '!$A$1:$L$18</definedName>
    <definedName name="Z_2BCE837A_C973_4460_ACCC_A417BD0E8442_.wvu.PrintTitles" localSheetId="0" hidden="1">'Дороги_24-26 от 28.11.2024 '!$3:$3</definedName>
    <definedName name="Z_2BCE837A_C973_4460_ACCC_A417BD0E8442_.wvu.Rows" localSheetId="0" hidden="1">'Дороги_24-26 от 28.11.2024 '!#REF!</definedName>
    <definedName name="_xlnm.Print_Titles" localSheetId="0">'Дороги_24-26 от 28.11.2024 '!$3:$3</definedName>
    <definedName name="_xlnm.Print_Area" localSheetId="0">'Дороги_24-26 от 28.11.2024 '!$A$1:$L$18</definedName>
  </definedNames>
  <calcPr calcId="125725"/>
  <customWorkbookViews>
    <customWorkbookView name="Булдакова Мария Рудольфовна - Личное представление" guid="{2BCE837A-C973-4460-ACCC-A417BD0E8442}" mergeInterval="0" personalView="1" maximized="1" windowWidth="1600" windowHeight="603" activeSheetId="1"/>
  </customWorkbookViews>
</workbook>
</file>

<file path=xl/calcChain.xml><?xml version="1.0" encoding="utf-8"?>
<calcChain xmlns="http://schemas.openxmlformats.org/spreadsheetml/2006/main">
  <c r="F14" i="3"/>
  <c r="F15"/>
  <c r="F11"/>
  <c r="L5"/>
  <c r="J5"/>
  <c r="L4"/>
  <c r="J4"/>
  <c r="L15"/>
  <c r="J15"/>
  <c r="L14"/>
  <c r="J14"/>
  <c r="J10" s="1"/>
  <c r="J6" s="1"/>
  <c r="L12"/>
  <c r="J12"/>
  <c r="M18"/>
  <c r="M17"/>
  <c r="M16"/>
  <c r="M13"/>
  <c r="M11"/>
  <c r="L11"/>
  <c r="M10"/>
  <c r="L10"/>
  <c r="L6" s="1"/>
  <c r="K10"/>
  <c r="I10"/>
  <c r="H10"/>
  <c r="G10"/>
  <c r="M8"/>
  <c r="L8"/>
  <c r="J8"/>
  <c r="F8"/>
  <c r="M6"/>
  <c r="M7" s="1"/>
  <c r="K6"/>
  <c r="I6"/>
  <c r="H6"/>
  <c r="G6"/>
  <c r="K4"/>
  <c r="I4"/>
  <c r="H4"/>
  <c r="G4"/>
  <c r="F10" l="1"/>
  <c r="F6" s="1"/>
  <c r="G7"/>
  <c r="G9" s="1"/>
  <c r="I7"/>
  <c r="I9" s="1"/>
  <c r="K7"/>
  <c r="K9" s="1"/>
  <c r="H7"/>
  <c r="H9" s="1"/>
  <c r="J7"/>
  <c r="J9" s="1"/>
  <c r="L7"/>
  <c r="L9" s="1"/>
  <c r="F5" l="1"/>
  <c r="F4"/>
  <c r="F7"/>
  <c r="F9" s="1"/>
</calcChain>
</file>

<file path=xl/sharedStrings.xml><?xml version="1.0" encoding="utf-8"?>
<sst xmlns="http://schemas.openxmlformats.org/spreadsheetml/2006/main" count="21" uniqueCount="21">
  <si>
    <t>(тыс. рублей)</t>
  </si>
  <si>
    <t>2021 год</t>
  </si>
  <si>
    <t>2024 год</t>
  </si>
  <si>
    <t>средства областного бюджета</t>
  </si>
  <si>
    <t>средства федерального бюджета</t>
  </si>
  <si>
    <t xml:space="preserve">      I. ГОСУДАРСТВЕННАЯ ПРОГРАММА
 "Развитие транспортной системы"</t>
  </si>
  <si>
    <t>из них:</t>
  </si>
  <si>
    <t>Расходы за счет средств областного дорожного фонда министерства транспорта и дорожного хозяйства области</t>
  </si>
  <si>
    <t>2025 год</t>
  </si>
  <si>
    <t>Региональный проект «Региональная и местная дорожная сеть»</t>
  </si>
  <si>
    <t>Региональный проект «Общесистемные меры развития дорожного хозяйства»</t>
  </si>
  <si>
    <t>Комплекс процессных мероприятий «Развитие и обеспечение сохранности сети автомобильных дорог Саратовской области»</t>
  </si>
  <si>
    <t>Комплекс процессных мероприятий «Повышение безопасности дорожного движения в Саратовской области»</t>
  </si>
  <si>
    <r>
      <t xml:space="preserve">     III. Государственная программа Саратовской области «Комплексное развитие сельских территорий». Региональный проект «Развитие транспортной инфраструктуры на сельских территориях»
</t>
    </r>
    <r>
      <rPr>
        <sz val="12"/>
        <color indexed="8"/>
        <rFont val="PT Astra Serif"/>
        <family val="1"/>
        <charset val="204"/>
      </rPr>
      <t>Развитие транспортной инфраструктуры на сельских территориях</t>
    </r>
  </si>
  <si>
    <t>2026 год</t>
  </si>
  <si>
    <t>Информация о расходах областного дорожного фонда 
министерства транспорта и дорожного хозяйства Саратовской области
на 2024 год и на плановый период 2025 и 2026 годов*</t>
  </si>
  <si>
    <r>
      <t xml:space="preserve">     II. Государственная программа Саратовской области «Профилактика правонарушений, терроризма, экстремизма и противодействие незаконному обороту наркотических средств»
</t>
    </r>
    <r>
      <rPr>
        <sz val="12"/>
        <color indexed="8"/>
        <rFont val="PT Astra Serif"/>
        <family val="1"/>
        <charset val="204"/>
      </rPr>
      <t>Обеспечение транспортной безопасности объектов транспортной инфраструктуры, в том числе автомобильных дорог общего пользования регионального и межмуниципального значения и искусственных дорожных сооружений на них</t>
    </r>
  </si>
  <si>
    <t>Региональный проект «Содействие развитию автомобильных дорог регионального, межмуниципального и местного значения»</t>
  </si>
  <si>
    <t>Ведомственная в Законе о бюджете</t>
  </si>
  <si>
    <t>Роспись на 4.12.2024г.</t>
  </si>
  <si>
    <t>*  в соответствии с Законом Саратовской области «Об областном бюджете на 2024 год и на плановый период 2025 и 2026 годов» от 28.11.2024 года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</si>
</sst>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#,##0.0"/>
  </numFmts>
  <fonts count="21"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color indexed="8"/>
      <name val="Calibri"/>
      <family val="2"/>
      <charset val="204"/>
    </font>
    <font>
      <b/>
      <sz val="14"/>
      <name val="PT Astra Serif"/>
      <family val="1"/>
      <charset val="204"/>
    </font>
    <font>
      <i/>
      <sz val="12"/>
      <name val="PT Astra Serif"/>
      <family val="1"/>
      <charset val="204"/>
    </font>
    <font>
      <i/>
      <sz val="11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  <font>
      <i/>
      <sz val="11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i/>
      <sz val="12"/>
      <color theme="0"/>
      <name val="PT Astra Serif"/>
      <family val="1"/>
      <charset val="204"/>
    </font>
    <font>
      <i/>
      <sz val="10"/>
      <name val="PT Astra Serif"/>
      <family val="1"/>
      <charset val="204"/>
    </font>
    <font>
      <b/>
      <i/>
      <sz val="10"/>
      <name val="PT Astra Serif"/>
      <family val="1"/>
      <charset val="204"/>
    </font>
    <font>
      <b/>
      <i/>
      <sz val="12"/>
      <color rgb="FF92D050"/>
      <name val="PT Astra Serif"/>
      <family val="1"/>
      <charset val="204"/>
    </font>
    <font>
      <b/>
      <i/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3" fillId="2" borderId="0" xfId="0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12" fillId="2" borderId="2" xfId="1" applyFont="1" applyFill="1" applyBorder="1" applyAlignment="1">
      <alignment horizontal="left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wrapText="1"/>
    </xf>
    <xf numFmtId="165" fontId="17" fillId="2" borderId="2" xfId="0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adc4\&#1091;&#1087;&#1088;&#1072;&#1074;&#1083;&#1077;&#1085;&#1080;&#1077;%20&#1101;&#1080;&#1092;\&#1055;&#1077;&#1096;&#1082;&#1086;&#1074;&#1072;%20&#1045;.&#1042;\2022%20&#1075;&#1086;&#1076;%20(&#1092;&#1086;&#1088;&#1084;&#1091;&#1083;&#1099;)\&#1056;&#1072;&#1073;&#1086;&#1095;&#1080;&#1077;%20&#1090;&#1072;&#1073;&#1083;&#1080;&#1094;&#1099;\&#1048;&#1089;&#1087;&#1086;&#1083;&#1085;&#1077;&#1085;&#1080;&#1077;_&#1052;&#1080;&#1085;&#1080;&#1089;&#1090;&#1077;&#1088;&#1089;&#1090;&#1074;&#1086;_16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оспись_2022-2024"/>
      <sheetName val="касса"/>
      <sheetName val="общая_22-24"/>
      <sheetName val="Дороги_22-24"/>
      <sheetName val="Коротко ДФ Светофор"/>
      <sheetName val="Дороги_22-24 (2)"/>
    </sheetNames>
    <sheetDataSet>
      <sheetData sheetId="0">
        <row r="208">
          <cell r="S208">
            <v>35000000</v>
          </cell>
        </row>
        <row r="215">
          <cell r="S215">
            <v>43293880</v>
          </cell>
        </row>
        <row r="218">
          <cell r="S218">
            <v>0</v>
          </cell>
        </row>
        <row r="221">
          <cell r="S221">
            <v>0</v>
          </cell>
        </row>
        <row r="224">
          <cell r="S224">
            <v>42428000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8"/>
  <sheetViews>
    <sheetView tabSelected="1" view="pageBreakPreview" zoomScale="110" zoomScaleNormal="90" zoomScaleSheetLayoutView="110" workbookViewId="0">
      <selection activeCell="A2" sqref="A2"/>
    </sheetView>
  </sheetViews>
  <sheetFormatPr defaultColWidth="8.88671875" defaultRowHeight="13.2"/>
  <cols>
    <col min="1" max="1" width="70.88671875" style="1" customWidth="1"/>
    <col min="2" max="2" width="13.44140625" style="1" hidden="1" customWidth="1"/>
    <col min="3" max="3" width="14.33203125" style="1" hidden="1" customWidth="1"/>
    <col min="4" max="4" width="9.5546875" style="1" hidden="1" customWidth="1"/>
    <col min="5" max="5" width="12.6640625" style="1" hidden="1" customWidth="1"/>
    <col min="6" max="6" width="20" style="1" customWidth="1"/>
    <col min="7" max="7" width="17.44140625" style="1" hidden="1" customWidth="1"/>
    <col min="8" max="9" width="15.88671875" style="1" hidden="1" customWidth="1"/>
    <col min="10" max="10" width="15.6640625" style="1" customWidth="1"/>
    <col min="11" max="11" width="14.5546875" style="1" hidden="1" customWidth="1"/>
    <col min="12" max="12" width="16.88671875" style="1" customWidth="1"/>
    <col min="13" max="13" width="14.5546875" style="1" hidden="1" customWidth="1"/>
    <col min="14" max="14" width="26.44140625" style="1" customWidth="1"/>
    <col min="15" max="15" width="15" style="1" customWidth="1"/>
    <col min="16" max="16" width="19.77734375" style="1" customWidth="1"/>
    <col min="17" max="16384" width="8.88671875" style="1"/>
  </cols>
  <sheetData>
    <row r="1" spans="1:16" ht="59.4" customHeight="1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ht="18.75" customHeight="1">
      <c r="A2" s="2"/>
      <c r="B2" s="3"/>
      <c r="C2" s="3"/>
      <c r="D2" s="3"/>
      <c r="E2" s="3"/>
      <c r="F2" s="31" t="s">
        <v>0</v>
      </c>
      <c r="G2" s="31"/>
      <c r="H2" s="31"/>
      <c r="I2" s="31"/>
      <c r="J2" s="31"/>
      <c r="K2" s="31"/>
      <c r="L2" s="31"/>
      <c r="M2" s="31"/>
      <c r="N2" s="4"/>
    </row>
    <row r="3" spans="1:16" ht="27.75" customHeight="1">
      <c r="A3" s="28"/>
      <c r="B3" s="32" t="s">
        <v>1</v>
      </c>
      <c r="C3" s="32"/>
      <c r="D3" s="32"/>
      <c r="E3" s="32"/>
      <c r="F3" s="33" t="s">
        <v>2</v>
      </c>
      <c r="G3" s="33"/>
      <c r="H3" s="33"/>
      <c r="I3" s="33"/>
      <c r="J3" s="33" t="s">
        <v>8</v>
      </c>
      <c r="K3" s="33"/>
      <c r="L3" s="33" t="s">
        <v>14</v>
      </c>
      <c r="M3" s="33"/>
    </row>
    <row r="4" spans="1:16" s="27" customFormat="1" ht="27.75" hidden="1" customHeight="1">
      <c r="A4" s="24" t="s">
        <v>18</v>
      </c>
      <c r="B4" s="24"/>
      <c r="C4" s="24"/>
      <c r="D4" s="24"/>
      <c r="E4" s="24"/>
      <c r="F4" s="25">
        <f>F6-20380332.8-550.3-420</f>
        <v>9.9999998509929355E-2</v>
      </c>
      <c r="G4" s="25">
        <f t="shared" ref="G4:K4" si="0">G6-15831282.9-550.3-420</f>
        <v>-15832253.200000001</v>
      </c>
      <c r="H4" s="25">
        <f t="shared" si="0"/>
        <v>-15832253.200000001</v>
      </c>
      <c r="I4" s="25">
        <f t="shared" si="0"/>
        <v>-15832253.200000001</v>
      </c>
      <c r="J4" s="25">
        <f>J6-12768903.2-550.3-420</f>
        <v>7.4510353442747146E-10</v>
      </c>
      <c r="K4" s="25">
        <f t="shared" si="0"/>
        <v>-15832253.200000001</v>
      </c>
      <c r="L4" s="25">
        <f>L6-20131114.1-550.3-420</f>
        <v>-2.9801867640344426E-9</v>
      </c>
      <c r="M4" s="26"/>
    </row>
    <row r="5" spans="1:16" s="27" customFormat="1" ht="27.75" hidden="1" customHeight="1">
      <c r="A5" s="24" t="s">
        <v>19</v>
      </c>
      <c r="B5" s="24"/>
      <c r="C5" s="24"/>
      <c r="D5" s="24"/>
      <c r="E5" s="24"/>
      <c r="F5" s="25">
        <f>20381303.1-F6</f>
        <v>-9.9999997764825821E-2</v>
      </c>
      <c r="G5" s="25"/>
      <c r="H5" s="25"/>
      <c r="I5" s="25"/>
      <c r="J5" s="25">
        <f>12769873.5-J6</f>
        <v>0</v>
      </c>
      <c r="K5" s="25"/>
      <c r="L5" s="25">
        <f>20132084.4-L6</f>
        <v>0</v>
      </c>
      <c r="M5" s="26"/>
    </row>
    <row r="6" spans="1:16" ht="64.8" customHeight="1">
      <c r="A6" s="5" t="s">
        <v>7</v>
      </c>
      <c r="B6" s="6">
        <v>15552999</v>
      </c>
      <c r="C6" s="6">
        <v>15028757.800000001</v>
      </c>
      <c r="D6" s="6">
        <v>96.629324029404231</v>
      </c>
      <c r="E6" s="6">
        <v>524241.19999999925</v>
      </c>
      <c r="F6" s="7">
        <f>F10+F16+F17+1201.7</f>
        <v>20381303.199999999</v>
      </c>
      <c r="G6" s="7">
        <f t="shared" ref="G6:L6" si="1">G10+G16+G17</f>
        <v>0</v>
      </c>
      <c r="H6" s="7">
        <f t="shared" si="1"/>
        <v>0</v>
      </c>
      <c r="I6" s="7">
        <f t="shared" si="1"/>
        <v>0</v>
      </c>
      <c r="J6" s="7">
        <f t="shared" si="1"/>
        <v>12769873.5</v>
      </c>
      <c r="K6" s="7">
        <f t="shared" si="1"/>
        <v>0</v>
      </c>
      <c r="L6" s="7">
        <f t="shared" si="1"/>
        <v>20132084.399999999</v>
      </c>
      <c r="M6" s="8" t="e">
        <f>M10+M16+M17</f>
        <v>#REF!</v>
      </c>
    </row>
    <row r="7" spans="1:16" ht="18" customHeight="1">
      <c r="A7" s="9" t="s">
        <v>3</v>
      </c>
      <c r="B7" s="23">
        <v>11728999</v>
      </c>
      <c r="C7" s="23">
        <v>11204757.800000001</v>
      </c>
      <c r="D7" s="23">
        <v>95.530384135935222</v>
      </c>
      <c r="E7" s="23">
        <v>524241.19999999925</v>
      </c>
      <c r="F7" s="10">
        <f>F6-F8</f>
        <v>17274595</v>
      </c>
      <c r="G7" s="10">
        <f t="shared" ref="G7:M7" si="2">G6-G8</f>
        <v>0</v>
      </c>
      <c r="H7" s="10">
        <f t="shared" si="2"/>
        <v>0</v>
      </c>
      <c r="I7" s="10">
        <f t="shared" si="2"/>
        <v>0</v>
      </c>
      <c r="J7" s="10">
        <f t="shared" si="2"/>
        <v>10519259.800000001</v>
      </c>
      <c r="K7" s="10">
        <f t="shared" si="2"/>
        <v>0</v>
      </c>
      <c r="L7" s="10">
        <f t="shared" si="2"/>
        <v>10605753.299999999</v>
      </c>
      <c r="M7" s="11" t="e">
        <f t="shared" si="2"/>
        <v>#REF!</v>
      </c>
    </row>
    <row r="8" spans="1:16" ht="17.25" customHeight="1">
      <c r="A8" s="9" t="s">
        <v>4</v>
      </c>
      <c r="B8" s="23">
        <v>3824000</v>
      </c>
      <c r="C8" s="23">
        <v>3823999.9</v>
      </c>
      <c r="D8" s="23">
        <v>99.999997384937245</v>
      </c>
      <c r="E8" s="23">
        <v>0.10000000009313226</v>
      </c>
      <c r="F8" s="10">
        <f>2426695.9+608888.6+71123.7</f>
        <v>3106708.2</v>
      </c>
      <c r="G8" s="10"/>
      <c r="H8" s="10"/>
      <c r="I8" s="10"/>
      <c r="J8" s="10">
        <f>2051509.4+136496.8+62607.5</f>
        <v>2250613.6999999997</v>
      </c>
      <c r="K8" s="10"/>
      <c r="L8" s="10">
        <f>9208584.1+101393.6+216353.4</f>
        <v>9526331.0999999996</v>
      </c>
      <c r="M8" s="11" t="e">
        <f>#REF!+#REF!+#REF!+M18</f>
        <v>#REF!</v>
      </c>
    </row>
    <row r="9" spans="1:16" ht="17.25" customHeight="1">
      <c r="A9" s="18" t="s">
        <v>6</v>
      </c>
      <c r="B9" s="6"/>
      <c r="C9" s="6"/>
      <c r="D9" s="6"/>
      <c r="E9" s="6"/>
      <c r="F9" s="21">
        <f>F6-F7-F8</f>
        <v>0</v>
      </c>
      <c r="G9" s="21">
        <f t="shared" ref="G9:L9" si="3">G6-G7-G8</f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11"/>
    </row>
    <row r="10" spans="1:16" s="14" customFormat="1" ht="33.75" customHeight="1">
      <c r="A10" s="12" t="s">
        <v>5</v>
      </c>
      <c r="B10" s="13">
        <v>15451225.4</v>
      </c>
      <c r="C10" s="13">
        <v>14928883.800000001</v>
      </c>
      <c r="D10" s="13">
        <v>96.61941634739209</v>
      </c>
      <c r="E10" s="13">
        <v>522341.59999999963</v>
      </c>
      <c r="F10" s="7">
        <f>F11+F12+F13+F14+F15</f>
        <v>19407078.300000001</v>
      </c>
      <c r="G10" s="7">
        <f t="shared" ref="G10:L10" si="4">G11+G12+G13+G14+G15</f>
        <v>0</v>
      </c>
      <c r="H10" s="7">
        <f t="shared" si="4"/>
        <v>0</v>
      </c>
      <c r="I10" s="7">
        <f t="shared" si="4"/>
        <v>0</v>
      </c>
      <c r="J10" s="7">
        <f t="shared" si="4"/>
        <v>12480591</v>
      </c>
      <c r="K10" s="7">
        <f t="shared" si="4"/>
        <v>0</v>
      </c>
      <c r="L10" s="7">
        <f t="shared" si="4"/>
        <v>19868159</v>
      </c>
      <c r="M10" s="8" t="e">
        <f>M11+M13</f>
        <v>#REF!</v>
      </c>
    </row>
    <row r="11" spans="1:16" s="14" customFormat="1" ht="34.5" customHeight="1">
      <c r="A11" s="15" t="s">
        <v>17</v>
      </c>
      <c r="B11" s="13"/>
      <c r="C11" s="13"/>
      <c r="D11" s="13"/>
      <c r="E11" s="13"/>
      <c r="F11" s="16">
        <f>1537825.4</f>
        <v>1537825.4</v>
      </c>
      <c r="G11" s="16"/>
      <c r="H11" s="16"/>
      <c r="I11" s="16"/>
      <c r="J11" s="16">
        <v>20000</v>
      </c>
      <c r="K11" s="16"/>
      <c r="L11" s="16">
        <f>50000+780000</f>
        <v>830000</v>
      </c>
      <c r="M11" s="8" t="e">
        <f>#REF!+#REF!+#REF!+#REF!+#REF!+#REF!+#REF!+#REF!+#REF!+#REF!</f>
        <v>#REF!</v>
      </c>
      <c r="N11" s="22"/>
      <c r="O11" s="22"/>
      <c r="P11" s="22"/>
    </row>
    <row r="12" spans="1:16" s="14" customFormat="1" ht="34.5" customHeight="1">
      <c r="A12" s="15" t="s">
        <v>9</v>
      </c>
      <c r="B12" s="13"/>
      <c r="C12" s="13"/>
      <c r="D12" s="13"/>
      <c r="E12" s="13"/>
      <c r="F12" s="16">
        <v>7184780.9000000004</v>
      </c>
      <c r="G12" s="16"/>
      <c r="H12" s="16"/>
      <c r="I12" s="16"/>
      <c r="J12" s="16">
        <f>6459138.2+200000</f>
        <v>6659138.2000000002</v>
      </c>
      <c r="K12" s="16"/>
      <c r="L12" s="16">
        <f>13361525.8+200000</f>
        <v>13561525.800000001</v>
      </c>
      <c r="M12" s="8"/>
      <c r="N12" s="22"/>
      <c r="O12" s="22"/>
      <c r="P12" s="22"/>
    </row>
    <row r="13" spans="1:16" s="14" customFormat="1" ht="36" customHeight="1">
      <c r="A13" s="15" t="s">
        <v>10</v>
      </c>
      <c r="B13" s="13"/>
      <c r="C13" s="13"/>
      <c r="D13" s="13"/>
      <c r="E13" s="13"/>
      <c r="F13" s="16">
        <v>96622.6</v>
      </c>
      <c r="G13" s="16"/>
      <c r="H13" s="16"/>
      <c r="I13" s="16"/>
      <c r="J13" s="16">
        <v>87607.5</v>
      </c>
      <c r="K13" s="16"/>
      <c r="L13" s="16">
        <v>243093.7</v>
      </c>
      <c r="M13" s="8" t="e">
        <f>#REF!+#REF!+#REF!+#REF!+#REF!</f>
        <v>#REF!</v>
      </c>
    </row>
    <row r="14" spans="1:16" s="14" customFormat="1" ht="36" customHeight="1">
      <c r="A14" s="15" t="s">
        <v>11</v>
      </c>
      <c r="B14" s="13"/>
      <c r="C14" s="13"/>
      <c r="D14" s="13"/>
      <c r="E14" s="13"/>
      <c r="F14" s="16">
        <f>9589600.8+550.3</f>
        <v>9590151.1000000015</v>
      </c>
      <c r="G14" s="16"/>
      <c r="H14" s="16"/>
      <c r="I14" s="16"/>
      <c r="J14" s="16">
        <f>4413523+550.3</f>
        <v>4414073.3</v>
      </c>
      <c r="K14" s="16"/>
      <c r="L14" s="16">
        <f>4221884.9+550.3</f>
        <v>4222435.2</v>
      </c>
      <c r="M14" s="19"/>
    </row>
    <row r="15" spans="1:16" s="14" customFormat="1" ht="36" customHeight="1">
      <c r="A15" s="15" t="s">
        <v>12</v>
      </c>
      <c r="B15" s="13"/>
      <c r="C15" s="13"/>
      <c r="D15" s="13"/>
      <c r="E15" s="13"/>
      <c r="F15" s="16">
        <f>997278.3+420</f>
        <v>997698.3</v>
      </c>
      <c r="G15" s="16"/>
      <c r="H15" s="16"/>
      <c r="I15" s="16"/>
      <c r="J15" s="16">
        <f>1299352+420</f>
        <v>1299772</v>
      </c>
      <c r="K15" s="16"/>
      <c r="L15" s="16">
        <f>1010684.3+420</f>
        <v>1011104.3</v>
      </c>
      <c r="M15" s="19"/>
    </row>
    <row r="16" spans="1:16" s="14" customFormat="1" ht="121.8" customHeight="1">
      <c r="A16" s="17" t="s">
        <v>16</v>
      </c>
      <c r="B16" s="13">
        <v>99791.6</v>
      </c>
      <c r="C16" s="13">
        <v>97892</v>
      </c>
      <c r="D16" s="13">
        <v>98.096432966301762</v>
      </c>
      <c r="E16" s="13">
        <v>1899.6000000000058</v>
      </c>
      <c r="F16" s="16">
        <v>290337.3</v>
      </c>
      <c r="G16" s="16"/>
      <c r="H16" s="16"/>
      <c r="I16" s="16"/>
      <c r="J16" s="16">
        <v>150000</v>
      </c>
      <c r="K16" s="16"/>
      <c r="L16" s="16">
        <v>150000</v>
      </c>
      <c r="M16" s="19">
        <f>'[1]Роспись_2022-2024'!S208/1000</f>
        <v>35000</v>
      </c>
    </row>
    <row r="17" spans="1:13" ht="83.4" customHeight="1">
      <c r="A17" s="17" t="s">
        <v>13</v>
      </c>
      <c r="B17" s="6"/>
      <c r="C17" s="6"/>
      <c r="D17" s="6"/>
      <c r="E17" s="6">
        <v>0</v>
      </c>
      <c r="F17" s="16">
        <v>682685.9</v>
      </c>
      <c r="G17" s="16"/>
      <c r="H17" s="16"/>
      <c r="I17" s="16"/>
      <c r="J17" s="16">
        <v>139282.5</v>
      </c>
      <c r="K17" s="16"/>
      <c r="L17" s="16">
        <v>113925.4</v>
      </c>
      <c r="M17" s="19">
        <f>'[1]Роспись_2022-2024'!S215/1000</f>
        <v>43293.88</v>
      </c>
    </row>
    <row r="18" spans="1:13" s="14" customFormat="1" ht="39.6" customHeight="1">
      <c r="A18" s="29" t="s">
        <v>20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0">
        <f>('[1]Роспись_2022-2024'!S218+'[1]Роспись_2022-2024'!S221+'[1]Роспись_2022-2024'!S224)/1000</f>
        <v>42428</v>
      </c>
    </row>
  </sheetData>
  <sheetProtection password="BEAD" sheet="1" objects="1" scenarios="1" formatCells="0" formatColumns="0" formatRows="0" insertColumns="0" insertRows="0" insertHyperlinks="0" deleteColumns="0" deleteRows="0" sort="0" autoFilter="0" pivotTables="0"/>
  <mergeCells count="7">
    <mergeCell ref="A18:L18"/>
    <mergeCell ref="A1:M1"/>
    <mergeCell ref="F2:M2"/>
    <mergeCell ref="B3:E3"/>
    <mergeCell ref="F3:I3"/>
    <mergeCell ref="J3:K3"/>
    <mergeCell ref="L3:M3"/>
  </mergeCells>
  <conditionalFormatting sqref="A10:A17">
    <cfRule type="cellIs" dxfId="4" priority="5" stopIfTrue="1" operator="equal">
      <formula>0</formula>
    </cfRule>
  </conditionalFormatting>
  <conditionalFormatting sqref="M18 B6:M17">
    <cfRule type="cellIs" dxfId="3" priority="4" operator="equal">
      <formula>0</formula>
    </cfRule>
  </conditionalFormatting>
  <conditionalFormatting sqref="A6:A9">
    <cfRule type="cellIs" dxfId="2" priority="3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9:L9">
    <cfRule type="cellIs" dxfId="0" priority="1" operator="equal">
      <formula>0</formula>
    </cfRule>
  </conditionalFormatting>
  <printOptions horizontalCentered="1"/>
  <pageMargins left="0.31496062992125984" right="0.31496062992125984" top="0.15748031496062992" bottom="0.15748031496062992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Дороги_24-26 от 28.11.2024 </vt:lpstr>
      <vt:lpstr>'Дороги_24-26 от 28.11.2024 '!Заголовки_для_печати</vt:lpstr>
      <vt:lpstr>'Дороги_24-26 от 28.11.2024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Прокофьева Виктория Викторовна</dc:creator>
  <cp:lastModifiedBy>buldakovamr</cp:lastModifiedBy>
  <cp:lastPrinted>2024-12-04T14:14:37Z</cp:lastPrinted>
  <dcterms:created xsi:type="dcterms:W3CDTF">2022-12-22T04:57:12Z</dcterms:created>
  <dcterms:modified xsi:type="dcterms:W3CDTF">2024-12-04T14:15:36Z</dcterms:modified>
</cp:coreProperties>
</file>